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logu/Desktop/"/>
    </mc:Choice>
  </mc:AlternateContent>
  <xr:revisionPtr revIDLastSave="0" documentId="13_ncr:1_{92493C01-2621-2040-9FA9-9AB296E18351}" xr6:coauthVersionLast="47" xr6:coauthVersionMax="47" xr10:uidLastSave="{00000000-0000-0000-0000-000000000000}"/>
  <bookViews>
    <workbookView xWindow="0" yWindow="500" windowWidth="29000" windowHeight="15800" xr2:uid="{00000000-000D-0000-FFFF-FFFF00000000}"/>
  </bookViews>
  <sheets>
    <sheet name=" ENM" sheetId="9" r:id="rId1"/>
    <sheet name="Parametri" sheetId="1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9" l="1"/>
  <c r="S8" i="9" s="1"/>
  <c r="F9" i="9"/>
  <c r="S9" i="9" s="1"/>
  <c r="F10" i="9"/>
  <c r="S10" i="9" s="1"/>
  <c r="F11" i="9"/>
  <c r="S11" i="9" s="1"/>
  <c r="F12" i="9"/>
  <c r="S12" i="9" s="1"/>
  <c r="F13" i="9"/>
  <c r="S13" i="9" s="1"/>
  <c r="F14" i="9"/>
  <c r="S14" i="9" s="1"/>
  <c r="F15" i="9"/>
  <c r="S15" i="9" s="1"/>
  <c r="U15" i="9" s="1"/>
  <c r="F16" i="9"/>
  <c r="S16" i="9" s="1"/>
  <c r="F17" i="9"/>
  <c r="S17" i="9" s="1"/>
  <c r="F18" i="9"/>
  <c r="S18" i="9" s="1"/>
  <c r="B36" i="10"/>
  <c r="B33" i="10"/>
  <c r="G8" i="9"/>
  <c r="G9" i="9"/>
  <c r="G10" i="9"/>
  <c r="G11" i="9"/>
  <c r="G12" i="9"/>
  <c r="G13" i="9"/>
  <c r="G14" i="9"/>
  <c r="G15" i="9"/>
  <c r="G16" i="9"/>
  <c r="G17" i="9"/>
  <c r="G18" i="9"/>
  <c r="D8" i="9"/>
  <c r="R8" i="9" s="1"/>
  <c r="U8" i="9" s="1"/>
  <c r="D9" i="9"/>
  <c r="R9" i="9" s="1"/>
  <c r="U9" i="9" s="1"/>
  <c r="D10" i="9"/>
  <c r="R10" i="9" s="1"/>
  <c r="U10" i="9" s="1"/>
  <c r="D11" i="9"/>
  <c r="R11" i="9" s="1"/>
  <c r="D12" i="9"/>
  <c r="R12" i="9" s="1"/>
  <c r="D13" i="9"/>
  <c r="R13" i="9" s="1"/>
  <c r="U13" i="9" s="1"/>
  <c r="D14" i="9"/>
  <c r="R14" i="9" s="1"/>
  <c r="U14" i="9" s="1"/>
  <c r="D15" i="9"/>
  <c r="R15" i="9" s="1"/>
  <c r="D16" i="9"/>
  <c r="R16" i="9" s="1"/>
  <c r="U16" i="9" s="1"/>
  <c r="D17" i="9"/>
  <c r="R17" i="9" s="1"/>
  <c r="U17" i="9" s="1"/>
  <c r="D18" i="9"/>
  <c r="R18" i="9" s="1"/>
  <c r="U18" i="9" s="1"/>
  <c r="U12" i="9" l="1"/>
  <c r="U11" i="9"/>
  <c r="O8" i="9"/>
  <c r="P8" i="9" s="1"/>
  <c r="Q8" i="9" s="1"/>
  <c r="O9" i="9"/>
  <c r="P9" i="9" s="1"/>
  <c r="Q9" i="9" s="1"/>
  <c r="O10" i="9"/>
  <c r="P10" i="9" s="1"/>
  <c r="Q10" i="9" s="1"/>
  <c r="O11" i="9"/>
  <c r="P11" i="9" s="1"/>
  <c r="Q11" i="9" s="1"/>
  <c r="O12" i="9"/>
  <c r="P12" i="9" s="1"/>
  <c r="Q12" i="9" s="1"/>
  <c r="O13" i="9"/>
  <c r="P13" i="9" s="1"/>
  <c r="Q13" i="9" s="1"/>
  <c r="K8" i="9"/>
  <c r="K9" i="9"/>
  <c r="K10" i="9"/>
  <c r="K11" i="9"/>
  <c r="K12" i="9"/>
  <c r="V12" i="9" l="1"/>
  <c r="V11" i="9"/>
  <c r="V13" i="9"/>
  <c r="V9" i="9"/>
  <c r="V8" i="9"/>
  <c r="V10" i="9"/>
  <c r="O14" i="9"/>
  <c r="P14" i="9" s="1"/>
  <c r="O15" i="9"/>
  <c r="P15" i="9" s="1"/>
  <c r="O16" i="9"/>
  <c r="P16" i="9" s="1"/>
  <c r="Q16" i="9" s="1"/>
  <c r="O17" i="9"/>
  <c r="P17" i="9" s="1"/>
  <c r="O18" i="9"/>
  <c r="P18" i="9" s="1"/>
  <c r="Q18" i="9" s="1"/>
  <c r="Q14" i="9" l="1"/>
  <c r="V14" i="9" s="1"/>
  <c r="V18" i="9"/>
  <c r="Q17" i="9"/>
  <c r="V17" i="9" s="1"/>
  <c r="V16" i="9"/>
  <c r="Q15" i="9"/>
  <c r="V15" i="9" s="1"/>
  <c r="B2" i="10" l="1"/>
  <c r="B5" i="10"/>
  <c r="K13" i="9"/>
  <c r="K14" i="9"/>
  <c r="K15" i="9"/>
  <c r="K16" i="9"/>
  <c r="K17" i="9"/>
  <c r="K18" i="9"/>
</calcChain>
</file>

<file path=xl/sharedStrings.xml><?xml version="1.0" encoding="utf-8"?>
<sst xmlns="http://schemas.openxmlformats.org/spreadsheetml/2006/main" count="101" uniqueCount="75">
  <si>
    <t>Nome Candidato</t>
  </si>
  <si>
    <t>(DA INSERIRE - SEGRETERIA)</t>
  </si>
  <si>
    <t>(in 110esimi)</t>
  </si>
  <si>
    <t>(DA INSERIRE - Commissione di Laurea)</t>
  </si>
  <si>
    <t>(Valore calcolato)</t>
  </si>
  <si>
    <t>Voto di Laurea Magistrale</t>
  </si>
  <si>
    <t>(in 30esimi)</t>
  </si>
  <si>
    <t>(0-30)</t>
  </si>
  <si>
    <t>Bonus per meriti particolari</t>
  </si>
  <si>
    <t xml:space="preserve">Media pesata in 30esimi (Esami+laurea) </t>
  </si>
  <si>
    <t xml:space="preserve">Media pesata in 110 esimi (Esami+laurea) </t>
  </si>
  <si>
    <t>(si/no)</t>
  </si>
  <si>
    <t>Voto tesi + tirocinio (in 30esimi)</t>
  </si>
  <si>
    <t>(in 30 esimi)</t>
  </si>
  <si>
    <t>CFU con voto su cui è stata pesata la media</t>
  </si>
  <si>
    <r>
      <t>V</t>
    </r>
    <r>
      <rPr>
        <b/>
        <sz val="8"/>
        <rFont val="Arial"/>
        <family val="2"/>
      </rPr>
      <t xml:space="preserve">ES </t>
    </r>
  </si>
  <si>
    <t>Media pesata  esami con voto</t>
  </si>
  <si>
    <r>
      <t>N</t>
    </r>
    <r>
      <rPr>
        <b/>
        <sz val="8"/>
        <rFont val="Arial"/>
        <family val="2"/>
      </rPr>
      <t>CFU_V</t>
    </r>
  </si>
  <si>
    <r>
      <t>V</t>
    </r>
    <r>
      <rPr>
        <b/>
        <sz val="8"/>
        <rFont val="Arial"/>
        <family val="2"/>
      </rPr>
      <t xml:space="preserve">TS </t>
    </r>
  </si>
  <si>
    <r>
      <t>V</t>
    </r>
    <r>
      <rPr>
        <b/>
        <sz val="8"/>
        <rFont val="Arial"/>
        <family val="2"/>
      </rPr>
      <t>30</t>
    </r>
  </si>
  <si>
    <r>
      <t>V</t>
    </r>
    <r>
      <rPr>
        <b/>
        <sz val="8"/>
        <rFont val="Arial"/>
        <family val="2"/>
      </rPr>
      <t>110</t>
    </r>
  </si>
  <si>
    <t>Δ</t>
  </si>
  <si>
    <t>Voto finale di Laurea effettivo</t>
  </si>
  <si>
    <t>tirocinio e prova finale 24 CFU</t>
  </si>
  <si>
    <t>(VALORE FISSO)</t>
  </si>
  <si>
    <t>Anno di Immatricolazione</t>
  </si>
  <si>
    <t>aa</t>
  </si>
  <si>
    <t>Bonus/Malus da Immatricolazione</t>
  </si>
  <si>
    <t>Δimmatr</t>
  </si>
  <si>
    <t>(DA INSERIRE strutture didattiche)</t>
  </si>
  <si>
    <t>B1</t>
  </si>
  <si>
    <t>B2</t>
  </si>
  <si>
    <t>Bonus per Tesi condotta all'estero (con ottimi risultati)</t>
  </si>
  <si>
    <t>CFU per Tirocinio e Tesi</t>
  </si>
  <si>
    <r>
      <t>N</t>
    </r>
    <r>
      <rPr>
        <b/>
        <sz val="8"/>
        <rFont val="Arial"/>
        <family val="2"/>
      </rPr>
      <t>CFU_tesi</t>
    </r>
  </si>
  <si>
    <t>CFU senza Voto</t>
  </si>
  <si>
    <r>
      <t>N</t>
    </r>
    <r>
      <rPr>
        <b/>
        <sz val="8"/>
        <rFont val="Arial"/>
        <family val="2"/>
      </rPr>
      <t>CFU_noVoto</t>
    </r>
  </si>
  <si>
    <t>Premio Media</t>
  </si>
  <si>
    <t>in pari</t>
  </si>
  <si>
    <t>Incremento per media iniziale</t>
  </si>
  <si>
    <t>(Valore calcolato da tabella)</t>
  </si>
  <si>
    <t>Fino a 04/2020</t>
  </si>
  <si>
    <t>da 06/2020 Fino a 04/2021</t>
  </si>
  <si>
    <t>0 anni in ritardo (In pari)</t>
  </si>
  <si>
    <t>1 anno in ritardo</t>
  </si>
  <si>
    <t>2 anni in ritardo</t>
  </si>
  <si>
    <t>3+ anni in ritardo</t>
  </si>
  <si>
    <t>Numero anni accademici per conseguire il titolo</t>
  </si>
  <si>
    <t>Naa</t>
  </si>
  <si>
    <t>anni</t>
  </si>
  <si>
    <t>anni accad.</t>
  </si>
  <si>
    <t>Premio</t>
  </si>
  <si>
    <t>Data Appello:</t>
  </si>
  <si>
    <t>2014/2015 ante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</si>
  <si>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</si>
  <si>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</si>
  <si>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</si>
  <si>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</si>
  <si>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</si>
  <si>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</si>
  <si>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</si>
  <si>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</si>
  <si>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</si>
  <si>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Data immatricolazione</t>
  </si>
  <si>
    <t>Numero di anni STUDENTE-LAVORATORE</t>
  </si>
  <si>
    <t>(DA INSERIRE - SEGRETERIA - generalmente "0")</t>
  </si>
  <si>
    <t>Data</t>
  </si>
  <si>
    <t>Mesi del percorso di studi</t>
  </si>
  <si>
    <t>Mesi previsti per il percorso</t>
  </si>
  <si>
    <t>Mesi</t>
  </si>
  <si>
    <t>Premio Tempo AnniAccad.</t>
  </si>
  <si>
    <t>Premio Tempo Mesi extra</t>
  </si>
  <si>
    <t>Incremento per Tempo Laurea (AA)</t>
  </si>
  <si>
    <t>Incremento per Tempo Laurea (mesi extra)</t>
  </si>
  <si>
    <t>Laurea Magistrale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</si>
</sst>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F800]dddd\,\ mmmm\ dd\,\ yyyy"/>
    <numFmt numFmtId="167" formatCode="[$-410]d\-mmm\-yy;@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indexed="53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9" fillId="6" borderId="0" xfId="0" applyFont="1" applyFill="1"/>
    <xf numFmtId="165" fontId="0" fillId="0" borderId="0" xfId="0" applyNumberFormat="1"/>
    <xf numFmtId="165" fontId="9" fillId="6" borderId="0" xfId="0" applyNumberFormat="1" applyFont="1" applyFill="1"/>
    <xf numFmtId="0" fontId="1" fillId="0" borderId="0" xfId="0" applyFont="1"/>
    <xf numFmtId="0" fontId="9" fillId="0" borderId="0" xfId="0" applyFont="1" applyAlignment="1">
      <alignment horizontal="center"/>
    </xf>
    <xf numFmtId="0" fontId="15" fillId="0" borderId="6" xfId="0" applyFont="1" applyBorder="1"/>
    <xf numFmtId="0" fontId="0" fillId="0" borderId="7" xfId="0" applyBorder="1"/>
    <xf numFmtId="165" fontId="0" fillId="6" borderId="8" xfId="0" applyNumberFormat="1" applyFill="1" applyBorder="1"/>
    <xf numFmtId="0" fontId="15" fillId="0" borderId="9" xfId="0" applyFont="1" applyBorder="1"/>
    <xf numFmtId="0" fontId="0" fillId="0" borderId="0" xfId="0" applyBorder="1"/>
    <xf numFmtId="165" fontId="0" fillId="6" borderId="10" xfId="0" applyNumberFormat="1" applyFill="1" applyBorder="1"/>
    <xf numFmtId="0" fontId="15" fillId="0" borderId="11" xfId="0" applyFont="1" applyBorder="1"/>
    <xf numFmtId="0" fontId="0" fillId="0" borderId="5" xfId="0" applyBorder="1"/>
    <xf numFmtId="165" fontId="0" fillId="6" borderId="12" xfId="0" applyNumberFormat="1" applyFill="1" applyBorder="1"/>
    <xf numFmtId="0" fontId="16" fillId="0" borderId="0" xfId="0" applyFont="1" applyAlignment="1">
      <alignment horizontal="right"/>
    </xf>
    <xf numFmtId="0" fontId="9" fillId="2" borderId="1" xfId="0" applyFont="1" applyFill="1" applyBorder="1" applyAlignment="1" applyProtection="1">
      <alignment horizontal="center"/>
      <protection locked="0"/>
    </xf>
    <xf numFmtId="164" fontId="8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 vertical="top" wrapText="1"/>
      <protection locked="0"/>
    </xf>
    <xf numFmtId="0" fontId="18" fillId="4" borderId="1" xfId="0" applyFont="1" applyFill="1" applyBorder="1" applyAlignment="1" applyProtection="1">
      <alignment vertical="top" wrapText="1"/>
      <protection locked="0"/>
    </xf>
    <xf numFmtId="167" fontId="1" fillId="5" borderId="1" xfId="0" applyNumberFormat="1" applyFont="1" applyFill="1" applyBorder="1" applyAlignment="1">
      <alignment horizontal="center"/>
    </xf>
    <xf numFmtId="166" fontId="1" fillId="0" borderId="0" xfId="0" applyNumberFormat="1" applyFont="1"/>
    <xf numFmtId="165" fontId="1" fillId="0" borderId="1" xfId="0" applyNumberFormat="1" applyFont="1" applyFill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 textRotation="90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textRotation="90" wrapText="1"/>
    </xf>
    <xf numFmtId="1" fontId="21" fillId="0" borderId="1" xfId="0" applyNumberFormat="1" applyFont="1" applyFill="1" applyBorder="1" applyAlignment="1">
      <alignment horizontal="center"/>
    </xf>
    <xf numFmtId="1" fontId="0" fillId="0" borderId="0" xfId="0" applyNumberFormat="1"/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6" fontId="17" fillId="6" borderId="0" xfId="0" applyNumberFormat="1" applyFont="1" applyFill="1" applyAlignment="1" applyProtection="1">
      <alignment horizontal="center"/>
      <protection locked="0"/>
    </xf>
    <xf numFmtId="0" fontId="1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Parametri!$A$2:$A$5</c:f>
              <c:numCache>
                <c:formatCode>General</c:formatCode>
                <c:ptCount val="4"/>
                <c:pt idx="0">
                  <c:v>0</c:v>
                </c:pt>
                <c:pt idx="1">
                  <c:v>90</c:v>
                </c:pt>
                <c:pt idx="2">
                  <c:v>103</c:v>
                </c:pt>
                <c:pt idx="3">
                  <c:v>150</c:v>
                </c:pt>
              </c:numCache>
            </c:numRef>
          </c:xVal>
          <c:yVal>
            <c:numRef>
              <c:f>Parametri!$B$2:$B$5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D-462C-9996-174BCBED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34528"/>
        <c:axId val="676559040"/>
      </c:scatterChart>
      <c:valAx>
        <c:axId val="413134528"/>
        <c:scaling>
          <c:orientation val="minMax"/>
          <c:max val="110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559040"/>
        <c:crosses val="autoZero"/>
        <c:crossBetween val="midCat"/>
      </c:valAx>
      <c:valAx>
        <c:axId val="67655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13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 Premio mesi extra</a:t>
            </a:r>
          </a:p>
        </c:rich>
      </c:tx>
      <c:layout>
        <c:manualLayout>
          <c:xMode val="edge"/>
          <c:yMode val="edge"/>
          <c:x val="0.37379552165354329"/>
          <c:y val="2.559999569973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Parametri!$A$33:$A$36</c:f>
              <c:numCache>
                <c:formatCode>General</c:formatCode>
                <c:ptCount val="4"/>
                <c:pt idx="0">
                  <c:v>-24</c:v>
                </c:pt>
                <c:pt idx="1">
                  <c:v>0</c:v>
                </c:pt>
                <c:pt idx="2">
                  <c:v>12</c:v>
                </c:pt>
                <c:pt idx="3">
                  <c:v>150</c:v>
                </c:pt>
              </c:numCache>
            </c:numRef>
          </c:xVal>
          <c:yVal>
            <c:numRef>
              <c:f>Parametri!$B$33:$B$36</c:f>
              <c:numCache>
                <c:formatCode>0.0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7A-49A7-9405-B77BF123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34528"/>
        <c:axId val="676559040"/>
      </c:scatterChart>
      <c:valAx>
        <c:axId val="413134528"/>
        <c:scaling>
          <c:orientation val="minMax"/>
          <c:max val="24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Mesi Extra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559040"/>
        <c:crosses val="autoZero"/>
        <c:crossBetween val="midCat"/>
        <c:majorUnit val="6"/>
      </c:valAx>
      <c:valAx>
        <c:axId val="67655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Premio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13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0</xdr:row>
      <xdr:rowOff>104775</xdr:rowOff>
    </xdr:from>
    <xdr:to>
      <xdr:col>12</xdr:col>
      <xdr:colOff>206375</xdr:colOff>
      <xdr:row>18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531EAB2-7A44-4BC4-9263-D290AE36C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</xdr:row>
      <xdr:rowOff>0</xdr:rowOff>
    </xdr:from>
    <xdr:to>
      <xdr:col>12</xdr:col>
      <xdr:colOff>342900</xdr:colOff>
      <xdr:row>48</xdr:row>
      <xdr:rowOff>152401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6370604-26CF-4738-A7AC-83618D795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="125" zoomScaleNormal="85" workbookViewId="0">
      <selection activeCell="C2" sqref="C2"/>
    </sheetView>
  </sheetViews>
  <sheetFormatPr baseColWidth="10" defaultColWidth="8.83203125" defaultRowHeight="13" x14ac:dyDescent="0.15"/>
  <cols>
    <col min="1" max="1" width="22.1640625" customWidth="1"/>
    <col min="2" max="2" width="10.1640625" customWidth="1"/>
    <col min="3" max="3" width="5.5" customWidth="1"/>
    <col min="4" max="4" width="6.6640625" customWidth="1"/>
    <col min="5" max="5" width="9" customWidth="1"/>
    <col min="6" max="6" width="6.1640625" customWidth="1"/>
    <col min="7" max="7" width="5.33203125" customWidth="1"/>
    <col min="8" max="9" width="8.5" customWidth="1"/>
    <col min="11" max="11" width="8.5" customWidth="1"/>
    <col min="12" max="12" width="9.5" customWidth="1"/>
    <col min="13" max="14" width="8.1640625" customWidth="1"/>
    <col min="16" max="16" width="8.5" customWidth="1"/>
  </cols>
  <sheetData>
    <row r="1" spans="1:22" ht="18" x14ac:dyDescent="0.2">
      <c r="A1" s="31" t="s">
        <v>52</v>
      </c>
      <c r="B1" s="48"/>
      <c r="C1" s="48"/>
      <c r="D1" s="48"/>
      <c r="E1" s="48"/>
      <c r="F1" s="48"/>
    </row>
    <row r="2" spans="1:22" ht="187.5" customHeight="1" x14ac:dyDescent="0.15">
      <c r="A2" s="7" t="s">
        <v>74</v>
      </c>
      <c r="B2" s="8" t="s">
        <v>25</v>
      </c>
      <c r="C2" s="8" t="s">
        <v>64</v>
      </c>
      <c r="D2" s="8" t="s">
        <v>47</v>
      </c>
      <c r="E2" s="8" t="s">
        <v>63</v>
      </c>
      <c r="F2" s="8" t="s">
        <v>67</v>
      </c>
      <c r="G2" s="39" t="s">
        <v>68</v>
      </c>
      <c r="H2" s="8" t="s">
        <v>16</v>
      </c>
      <c r="I2" s="8" t="s">
        <v>14</v>
      </c>
      <c r="J2" s="8" t="s">
        <v>33</v>
      </c>
      <c r="K2" s="8" t="s">
        <v>35</v>
      </c>
      <c r="L2" s="8" t="s">
        <v>12</v>
      </c>
      <c r="M2" s="8" t="s">
        <v>32</v>
      </c>
      <c r="N2" s="8" t="s">
        <v>8</v>
      </c>
      <c r="O2" s="8" t="s">
        <v>9</v>
      </c>
      <c r="P2" s="8" t="s">
        <v>10</v>
      </c>
      <c r="Q2" s="8" t="s">
        <v>39</v>
      </c>
      <c r="R2" s="8" t="s">
        <v>72</v>
      </c>
      <c r="S2" s="8" t="s">
        <v>73</v>
      </c>
      <c r="T2" s="8" t="s">
        <v>27</v>
      </c>
      <c r="U2" s="8" t="s">
        <v>22</v>
      </c>
      <c r="V2" s="8" t="s">
        <v>5</v>
      </c>
    </row>
    <row r="3" spans="1:22" ht="34.5" customHeight="1" x14ac:dyDescent="0.15">
      <c r="A3" s="6" t="s">
        <v>23</v>
      </c>
      <c r="B3" s="7" t="s">
        <v>26</v>
      </c>
      <c r="C3" s="7"/>
      <c r="D3" s="7" t="s">
        <v>48</v>
      </c>
      <c r="E3" s="7"/>
      <c r="F3" s="7"/>
      <c r="G3" s="40"/>
      <c r="H3" s="9" t="s">
        <v>15</v>
      </c>
      <c r="I3" s="9" t="s">
        <v>17</v>
      </c>
      <c r="J3" s="9" t="s">
        <v>34</v>
      </c>
      <c r="K3" s="9" t="s">
        <v>36</v>
      </c>
      <c r="L3" s="9" t="s">
        <v>18</v>
      </c>
      <c r="M3" s="9" t="s">
        <v>30</v>
      </c>
      <c r="N3" s="10" t="s">
        <v>31</v>
      </c>
      <c r="O3" s="9" t="s">
        <v>19</v>
      </c>
      <c r="P3" s="9" t="s">
        <v>20</v>
      </c>
      <c r="Q3" s="11" t="s">
        <v>21</v>
      </c>
      <c r="R3" s="11" t="s">
        <v>21</v>
      </c>
      <c r="S3" s="11" t="s">
        <v>21</v>
      </c>
      <c r="T3" s="9" t="s">
        <v>28</v>
      </c>
      <c r="U3" s="8"/>
      <c r="V3" s="8"/>
    </row>
    <row r="4" spans="1:22" ht="103.5" customHeight="1" x14ac:dyDescent="0.15">
      <c r="A4" s="7"/>
      <c r="B4" s="4" t="s">
        <v>1</v>
      </c>
      <c r="C4" s="1" t="s">
        <v>65</v>
      </c>
      <c r="D4" s="4" t="s">
        <v>4</v>
      </c>
      <c r="E4" s="4" t="s">
        <v>1</v>
      </c>
      <c r="F4" s="4" t="s">
        <v>4</v>
      </c>
      <c r="G4" s="4" t="s">
        <v>4</v>
      </c>
      <c r="H4" s="4" t="s">
        <v>1</v>
      </c>
      <c r="I4" s="4" t="s">
        <v>24</v>
      </c>
      <c r="J4" s="4" t="s">
        <v>24</v>
      </c>
      <c r="K4" s="4" t="s">
        <v>24</v>
      </c>
      <c r="L4" s="4" t="s">
        <v>3</v>
      </c>
      <c r="M4" s="4" t="s">
        <v>3</v>
      </c>
      <c r="N4" s="4" t="s">
        <v>3</v>
      </c>
      <c r="O4" s="4" t="s">
        <v>4</v>
      </c>
      <c r="P4" s="4" t="s">
        <v>4</v>
      </c>
      <c r="Q4" s="4" t="s">
        <v>4</v>
      </c>
      <c r="R4" s="1" t="s">
        <v>40</v>
      </c>
      <c r="S4" s="1" t="s">
        <v>40</v>
      </c>
      <c r="T4" s="1" t="s">
        <v>29</v>
      </c>
      <c r="U4" s="4" t="s">
        <v>4</v>
      </c>
      <c r="V4" s="1" t="s">
        <v>4</v>
      </c>
    </row>
    <row r="5" spans="1:22" ht="73.5" customHeight="1" x14ac:dyDescent="0.15">
      <c r="A5" s="3" t="s">
        <v>0</v>
      </c>
      <c r="B5" s="3"/>
      <c r="C5" s="5" t="s">
        <v>49</v>
      </c>
      <c r="D5" s="5" t="s">
        <v>49</v>
      </c>
      <c r="E5" s="2" t="s">
        <v>66</v>
      </c>
      <c r="F5" s="41" t="s">
        <v>69</v>
      </c>
      <c r="G5" s="41" t="s">
        <v>69</v>
      </c>
      <c r="H5" s="5" t="s">
        <v>13</v>
      </c>
      <c r="I5" s="5">
        <v>96</v>
      </c>
      <c r="J5" s="5">
        <v>24</v>
      </c>
      <c r="K5" s="5">
        <v>0</v>
      </c>
      <c r="L5" s="5" t="s">
        <v>7</v>
      </c>
      <c r="M5" s="5" t="s">
        <v>11</v>
      </c>
      <c r="N5" s="5" t="s">
        <v>11</v>
      </c>
      <c r="O5" s="5" t="s">
        <v>6</v>
      </c>
      <c r="P5" s="5" t="s">
        <v>2</v>
      </c>
      <c r="Q5" s="5" t="s">
        <v>2</v>
      </c>
      <c r="R5" s="5" t="s">
        <v>2</v>
      </c>
      <c r="S5" s="5" t="s">
        <v>2</v>
      </c>
      <c r="T5" s="2" t="s">
        <v>2</v>
      </c>
      <c r="U5" s="5" t="s">
        <v>2</v>
      </c>
      <c r="V5" s="2" t="s">
        <v>2</v>
      </c>
    </row>
    <row r="6" spans="1:22" ht="14.25" customHeight="1" x14ac:dyDescent="0.15">
      <c r="A6" s="35"/>
      <c r="B6" s="34"/>
      <c r="C6" s="34"/>
      <c r="D6" s="38"/>
      <c r="E6" s="36"/>
      <c r="F6" s="15"/>
      <c r="G6" s="42"/>
      <c r="H6" s="33"/>
      <c r="I6" s="14"/>
      <c r="J6" s="15"/>
      <c r="K6" s="15"/>
      <c r="L6" s="32"/>
      <c r="M6" s="32"/>
      <c r="N6" s="32"/>
      <c r="O6" s="12"/>
      <c r="P6" s="12"/>
      <c r="Q6" s="12"/>
      <c r="R6" s="12"/>
      <c r="S6" s="12"/>
      <c r="T6" s="44"/>
      <c r="U6" s="12"/>
      <c r="V6" s="13"/>
    </row>
    <row r="7" spans="1:22" ht="14.25" customHeight="1" x14ac:dyDescent="0.15">
      <c r="A7" s="35"/>
      <c r="B7" s="34"/>
      <c r="C7" s="34"/>
      <c r="D7" s="38"/>
      <c r="E7" s="36"/>
      <c r="F7" s="15"/>
      <c r="G7" s="42"/>
      <c r="H7" s="33"/>
      <c r="I7" s="14"/>
      <c r="J7" s="15"/>
      <c r="K7" s="15"/>
      <c r="L7" s="32"/>
      <c r="M7" s="32"/>
      <c r="N7" s="32"/>
      <c r="O7" s="12"/>
      <c r="P7" s="12"/>
      <c r="Q7" s="12"/>
      <c r="R7" s="12"/>
      <c r="S7" s="12"/>
      <c r="T7" s="44"/>
      <c r="U7" s="12"/>
      <c r="V7" s="13"/>
    </row>
    <row r="8" spans="1:22" ht="14.25" customHeight="1" x14ac:dyDescent="0.15">
      <c r="A8" s="35"/>
      <c r="B8" s="34"/>
      <c r="C8" s="34"/>
      <c r="D8" s="38" t="str">
        <f t="shared" ref="D8:D18" si="0">IF($B8="","",  YEAR($B$1)-(MID($B8,6,4)) + IF(MONTH($B$1)&lt;=4,0,1)-C8/2  )</f>
        <v/>
      </c>
      <c r="E8" s="36"/>
      <c r="F8" s="15" t="str">
        <f t="shared" ref="F8:F18" si="1">IF(OR($B8="",$E8=""),"",  MAX(   (YEAR($B$1)-MID($B8,1,4))*12+(MONTH($B$1)-11)+1,    (YEAR($B$1)-YEAR($E8))*12 + (MONTH($B$1)- IF(AND(MONTH($E8)&gt;=7,MONTH($E8)&lt;=11),MAX(MONTH($E8),11),MONTH($E8))) +1)  )</f>
        <v/>
      </c>
      <c r="G8" s="42" t="str">
        <f t="shared" ref="G8:G18" si="2">IF($B8="","",  (2+C8/2)*12+2+4 )</f>
        <v/>
      </c>
      <c r="H8" s="33"/>
      <c r="I8" s="14">
        <v>96</v>
      </c>
      <c r="J8" s="15">
        <v>24</v>
      </c>
      <c r="K8" s="15">
        <f t="shared" ref="K8:K12" si="3">IF(120-(I8+J8)&lt;0,"Troppi CFU!!",120-(I8+J8))</f>
        <v>0</v>
      </c>
      <c r="L8" s="32"/>
      <c r="M8" s="32"/>
      <c r="N8" s="32"/>
      <c r="O8" s="12">
        <f t="shared" ref="O8:O13" si="4">(H8*I8+L8*J8)/(I8+J8)</f>
        <v>0</v>
      </c>
      <c r="P8" s="12">
        <f t="shared" ref="P8:P13" si="5">O8*110/30</f>
        <v>0</v>
      </c>
      <c r="Q8" s="12">
        <f>MAX( MIN(($P8-Parametri!$A$3)/(Parametri!$A$4-Parametri!$A$3) *(Parametri!$B$4-Parametri!$B$3)+Parametri!$B$3,Parametri!$B$4), Parametri!$B$3)</f>
        <v>0</v>
      </c>
      <c r="R8" s="12">
        <f>IF($D8="",0, IF($D8&gt;5,0, VLOOKUP(ROUND($D8,0),Parametri!$B$25:$C$28,2,FALSE)) )</f>
        <v>0</v>
      </c>
      <c r="S8" s="12">
        <f>IF(OR(F8="",G8=""), 0,  MAX( MIN((  ($F8-$G8)-Parametri!$A$34)/(Parametri!$A$35-Parametri!$A$34) *(Parametri!$B$35-Parametri!$B$34)+Parametri!$B$34,Parametri!$B$34), Parametri!$B$35)   )</f>
        <v>0</v>
      </c>
      <c r="T8" s="44"/>
      <c r="U8" s="12">
        <f t="shared" ref="U8:U18" si="6">P8+Q8+R8+T8+S8</f>
        <v>0</v>
      </c>
      <c r="V8" s="13">
        <f t="shared" ref="V8:V14" si="7">ROUND(U8,0)  +IF(EXACT(M8,"si"),1,0)  +IF(EXACT(N8,"si"),1,0)</f>
        <v>0</v>
      </c>
    </row>
    <row r="9" spans="1:22" ht="14.25" customHeight="1" x14ac:dyDescent="0.15">
      <c r="A9" s="35"/>
      <c r="B9" s="34"/>
      <c r="C9" s="34"/>
      <c r="D9" s="38" t="str">
        <f t="shared" si="0"/>
        <v/>
      </c>
      <c r="E9" s="36"/>
      <c r="F9" s="15" t="str">
        <f t="shared" si="1"/>
        <v/>
      </c>
      <c r="G9" s="42" t="str">
        <f t="shared" si="2"/>
        <v/>
      </c>
      <c r="H9" s="33"/>
      <c r="I9" s="14">
        <v>96</v>
      </c>
      <c r="J9" s="15">
        <v>24</v>
      </c>
      <c r="K9" s="15">
        <f t="shared" si="3"/>
        <v>0</v>
      </c>
      <c r="L9" s="32"/>
      <c r="M9" s="32"/>
      <c r="N9" s="32"/>
      <c r="O9" s="12">
        <f t="shared" si="4"/>
        <v>0</v>
      </c>
      <c r="P9" s="12">
        <f t="shared" si="5"/>
        <v>0</v>
      </c>
      <c r="Q9" s="12">
        <f>MAX( MIN(($P9-Parametri!$A$3)/(Parametri!$A$4-Parametri!$A$3) *(Parametri!$B$4-Parametri!$B$3)+Parametri!$B$3,Parametri!$B$4), Parametri!$B$3)</f>
        <v>0</v>
      </c>
      <c r="R9" s="12">
        <f>IF($D9="",0, IF($D9&gt;5,0, VLOOKUP(ROUND($D9,0),Parametri!$B$25:$C$28,2,FALSE)) )</f>
        <v>0</v>
      </c>
      <c r="S9" s="12">
        <f>IF(OR(F9="",G9=""), 0,  MAX( MIN((  ($F9-$G9)-Parametri!$A$34)/(Parametri!$A$35-Parametri!$A$34) *(Parametri!$B$35-Parametri!$B$34)+Parametri!$B$34,Parametri!$B$34), Parametri!$B$35)   )</f>
        <v>0</v>
      </c>
      <c r="T9" s="44"/>
      <c r="U9" s="12">
        <f t="shared" si="6"/>
        <v>0</v>
      </c>
      <c r="V9" s="13">
        <f t="shared" si="7"/>
        <v>0</v>
      </c>
    </row>
    <row r="10" spans="1:22" ht="14.25" customHeight="1" x14ac:dyDescent="0.15">
      <c r="A10" s="35"/>
      <c r="B10" s="34"/>
      <c r="C10" s="34"/>
      <c r="D10" s="38" t="str">
        <f t="shared" si="0"/>
        <v/>
      </c>
      <c r="E10" s="36"/>
      <c r="F10" s="15" t="str">
        <f t="shared" si="1"/>
        <v/>
      </c>
      <c r="G10" s="42" t="str">
        <f t="shared" si="2"/>
        <v/>
      </c>
      <c r="H10" s="33"/>
      <c r="I10" s="14">
        <v>96</v>
      </c>
      <c r="J10" s="15">
        <v>24</v>
      </c>
      <c r="K10" s="15">
        <f t="shared" si="3"/>
        <v>0</v>
      </c>
      <c r="L10" s="32"/>
      <c r="M10" s="32"/>
      <c r="N10" s="32"/>
      <c r="O10" s="12">
        <f t="shared" si="4"/>
        <v>0</v>
      </c>
      <c r="P10" s="12">
        <f t="shared" si="5"/>
        <v>0</v>
      </c>
      <c r="Q10" s="12">
        <f>MAX( MIN(($P10-Parametri!$A$3)/(Parametri!$A$4-Parametri!$A$3) *(Parametri!$B$4-Parametri!$B$3)+Parametri!$B$3,Parametri!$B$4), Parametri!$B$3)</f>
        <v>0</v>
      </c>
      <c r="R10" s="12">
        <f>IF($D10="",0, IF($D10&gt;5,0, VLOOKUP(ROUND($D10,0),Parametri!$B$25:$C$28,2,FALSE)) )</f>
        <v>0</v>
      </c>
      <c r="S10" s="12">
        <f>IF(OR(F10="",G10=""), 0,  MAX( MIN((  ($F10-$G10)-Parametri!$A$34)/(Parametri!$A$35-Parametri!$A$34) *(Parametri!$B$35-Parametri!$B$34)+Parametri!$B$34,Parametri!$B$34), Parametri!$B$35)   )</f>
        <v>0</v>
      </c>
      <c r="T10" s="44"/>
      <c r="U10" s="12">
        <f t="shared" si="6"/>
        <v>0</v>
      </c>
      <c r="V10" s="13">
        <f t="shared" si="7"/>
        <v>0</v>
      </c>
    </row>
    <row r="11" spans="1:22" ht="14.25" customHeight="1" x14ac:dyDescent="0.15">
      <c r="A11" s="35"/>
      <c r="B11" s="34"/>
      <c r="C11" s="34"/>
      <c r="D11" s="38" t="str">
        <f t="shared" si="0"/>
        <v/>
      </c>
      <c r="E11" s="36"/>
      <c r="F11" s="15" t="str">
        <f t="shared" si="1"/>
        <v/>
      </c>
      <c r="G11" s="42" t="str">
        <f t="shared" si="2"/>
        <v/>
      </c>
      <c r="H11" s="33"/>
      <c r="I11" s="14">
        <v>96</v>
      </c>
      <c r="J11" s="15">
        <v>24</v>
      </c>
      <c r="K11" s="15">
        <f t="shared" si="3"/>
        <v>0</v>
      </c>
      <c r="L11" s="32"/>
      <c r="M11" s="32"/>
      <c r="N11" s="32"/>
      <c r="O11" s="12">
        <f t="shared" si="4"/>
        <v>0</v>
      </c>
      <c r="P11" s="12">
        <f t="shared" si="5"/>
        <v>0</v>
      </c>
      <c r="Q11" s="12">
        <f>MAX( MIN(($P11-Parametri!$A$3)/(Parametri!$A$4-Parametri!$A$3) *(Parametri!$B$4-Parametri!$B$3)+Parametri!$B$3,Parametri!$B$4), Parametri!$B$3)</f>
        <v>0</v>
      </c>
      <c r="R11" s="12">
        <f>IF($D11="",0, IF($D11&gt;5,0, VLOOKUP(ROUND($D11,0),Parametri!$B$25:$C$28,2,FALSE)) )</f>
        <v>0</v>
      </c>
      <c r="S11" s="12">
        <f>IF(OR(F11="",G11=""), 0,  MAX( MIN((  ($F11-$G11)-Parametri!$A$34)/(Parametri!$A$35-Parametri!$A$34) *(Parametri!$B$35-Parametri!$B$34)+Parametri!$B$34,Parametri!$B$34), Parametri!$B$35)   )</f>
        <v>0</v>
      </c>
      <c r="T11" s="44"/>
      <c r="U11" s="12">
        <f t="shared" si="6"/>
        <v>0</v>
      </c>
      <c r="V11" s="13">
        <f t="shared" si="7"/>
        <v>0</v>
      </c>
    </row>
    <row r="12" spans="1:22" ht="14.25" customHeight="1" x14ac:dyDescent="0.15">
      <c r="A12" s="35"/>
      <c r="B12" s="34"/>
      <c r="C12" s="34"/>
      <c r="D12" s="38" t="str">
        <f t="shared" si="0"/>
        <v/>
      </c>
      <c r="E12" s="36"/>
      <c r="F12" s="15" t="str">
        <f t="shared" si="1"/>
        <v/>
      </c>
      <c r="G12" s="42" t="str">
        <f t="shared" si="2"/>
        <v/>
      </c>
      <c r="H12" s="33"/>
      <c r="I12" s="14">
        <v>96</v>
      </c>
      <c r="J12" s="15">
        <v>24</v>
      </c>
      <c r="K12" s="15">
        <f t="shared" si="3"/>
        <v>0</v>
      </c>
      <c r="L12" s="32"/>
      <c r="M12" s="32"/>
      <c r="N12" s="32"/>
      <c r="O12" s="12">
        <f t="shared" si="4"/>
        <v>0</v>
      </c>
      <c r="P12" s="12">
        <f t="shared" si="5"/>
        <v>0</v>
      </c>
      <c r="Q12" s="12">
        <f>MAX( MIN(($P12-Parametri!$A$3)/(Parametri!$A$4-Parametri!$A$3) *(Parametri!$B$4-Parametri!$B$3)+Parametri!$B$3,Parametri!$B$4), Parametri!$B$3)</f>
        <v>0</v>
      </c>
      <c r="R12" s="12">
        <f>IF($D12="",0, IF($D12&gt;5,0, VLOOKUP(ROUND($D12,0),Parametri!$B$25:$C$28,2,FALSE)) )</f>
        <v>0</v>
      </c>
      <c r="S12" s="12">
        <f>IF(OR(F12="",G12=""), 0,  MAX( MIN((  ($F12-$G12)-Parametri!$A$34)/(Parametri!$A$35-Parametri!$A$34) *(Parametri!$B$35-Parametri!$B$34)+Parametri!$B$34,Parametri!$B$34), Parametri!$B$35)   )</f>
        <v>0</v>
      </c>
      <c r="T12" s="44"/>
      <c r="U12" s="12">
        <f t="shared" si="6"/>
        <v>0</v>
      </c>
      <c r="V12" s="13">
        <f t="shared" si="7"/>
        <v>0</v>
      </c>
    </row>
    <row r="13" spans="1:22" ht="14.25" customHeight="1" x14ac:dyDescent="0.15">
      <c r="A13" s="35"/>
      <c r="B13" s="34"/>
      <c r="C13" s="34"/>
      <c r="D13" s="38" t="str">
        <f t="shared" si="0"/>
        <v/>
      </c>
      <c r="E13" s="36"/>
      <c r="F13" s="15" t="str">
        <f t="shared" si="1"/>
        <v/>
      </c>
      <c r="G13" s="42" t="str">
        <f t="shared" si="2"/>
        <v/>
      </c>
      <c r="H13" s="33"/>
      <c r="I13" s="14">
        <v>96</v>
      </c>
      <c r="J13" s="15">
        <v>24</v>
      </c>
      <c r="K13" s="15">
        <f t="shared" ref="K13:K18" si="8">IF(120-(I13+J13)&lt;0,"Troppi CFU!!",120-(I13+J13))</f>
        <v>0</v>
      </c>
      <c r="L13" s="32"/>
      <c r="M13" s="32"/>
      <c r="N13" s="32"/>
      <c r="O13" s="12">
        <f t="shared" si="4"/>
        <v>0</v>
      </c>
      <c r="P13" s="12">
        <f t="shared" si="5"/>
        <v>0</v>
      </c>
      <c r="Q13" s="12">
        <f>MAX( MIN(($P13-Parametri!$A$3)/(Parametri!$A$4-Parametri!$A$3) *(Parametri!$B$4-Parametri!$B$3)+Parametri!$B$3,Parametri!$B$4), Parametri!$B$3)</f>
        <v>0</v>
      </c>
      <c r="R13" s="12">
        <f>IF($D13="",0, IF($D13&gt;5,0, VLOOKUP(ROUND($D13,0),Parametri!$B$25:$C$28,2,FALSE)) )</f>
        <v>0</v>
      </c>
      <c r="S13" s="12">
        <f>IF(OR(F13="",G13=""), 0,  MAX( MIN((  ($F13-$G13)-Parametri!$A$34)/(Parametri!$A$35-Parametri!$A$34) *(Parametri!$B$35-Parametri!$B$34)+Parametri!$B$34,Parametri!$B$34), Parametri!$B$35)   )</f>
        <v>0</v>
      </c>
      <c r="T13" s="44"/>
      <c r="U13" s="12">
        <f t="shared" si="6"/>
        <v>0</v>
      </c>
      <c r="V13" s="13">
        <f t="shared" si="7"/>
        <v>0</v>
      </c>
    </row>
    <row r="14" spans="1:22" ht="14.25" customHeight="1" x14ac:dyDescent="0.15">
      <c r="A14" s="35"/>
      <c r="B14" s="34"/>
      <c r="C14" s="34"/>
      <c r="D14" s="38" t="str">
        <f t="shared" si="0"/>
        <v/>
      </c>
      <c r="E14" s="36"/>
      <c r="F14" s="15" t="str">
        <f t="shared" si="1"/>
        <v/>
      </c>
      <c r="G14" s="42" t="str">
        <f t="shared" si="2"/>
        <v/>
      </c>
      <c r="H14" s="33"/>
      <c r="I14" s="14">
        <v>96</v>
      </c>
      <c r="J14" s="15">
        <v>24</v>
      </c>
      <c r="K14" s="15">
        <f t="shared" si="8"/>
        <v>0</v>
      </c>
      <c r="L14" s="32"/>
      <c r="M14" s="32"/>
      <c r="N14" s="32"/>
      <c r="O14" s="12">
        <f t="shared" ref="O14:O18" si="9">(H14*I14+L14*J14)/(I14+J14)</f>
        <v>0</v>
      </c>
      <c r="P14" s="12">
        <f t="shared" ref="P14:P18" si="10">O14*110/30</f>
        <v>0</v>
      </c>
      <c r="Q14" s="12">
        <f>MAX( MIN(($P14-Parametri!$A$3)/(Parametri!$A$4-Parametri!$A$3) *(Parametri!$B$4-Parametri!$B$3)+Parametri!$B$3,Parametri!$B$4), Parametri!$B$3)</f>
        <v>0</v>
      </c>
      <c r="R14" s="12">
        <f>IF($D14="",0, IF($D14&gt;5,0, VLOOKUP(ROUND($D14,0),Parametri!$B$25:$C$28,2,FALSE)) )</f>
        <v>0</v>
      </c>
      <c r="S14" s="12">
        <f>IF(OR(F14="",G14=""), 0,  MAX( MIN((  ($F14-$G14)-Parametri!$A$34)/(Parametri!$A$35-Parametri!$A$34) *(Parametri!$B$35-Parametri!$B$34)+Parametri!$B$34,Parametri!$B$34), Parametri!$B$35)   )</f>
        <v>0</v>
      </c>
      <c r="T14" s="44"/>
      <c r="U14" s="12">
        <f t="shared" si="6"/>
        <v>0</v>
      </c>
      <c r="V14" s="13">
        <f t="shared" si="7"/>
        <v>0</v>
      </c>
    </row>
    <row r="15" spans="1:22" ht="14.25" customHeight="1" x14ac:dyDescent="0.15">
      <c r="A15" s="35"/>
      <c r="B15" s="34"/>
      <c r="C15" s="34"/>
      <c r="D15" s="38" t="str">
        <f t="shared" si="0"/>
        <v/>
      </c>
      <c r="E15" s="36"/>
      <c r="F15" s="15" t="str">
        <f t="shared" si="1"/>
        <v/>
      </c>
      <c r="G15" s="42" t="str">
        <f t="shared" si="2"/>
        <v/>
      </c>
      <c r="H15" s="33"/>
      <c r="I15" s="14">
        <v>96</v>
      </c>
      <c r="J15" s="15">
        <v>24</v>
      </c>
      <c r="K15" s="15">
        <f t="shared" si="8"/>
        <v>0</v>
      </c>
      <c r="L15" s="32"/>
      <c r="M15" s="32"/>
      <c r="N15" s="32"/>
      <c r="O15" s="12">
        <f t="shared" si="9"/>
        <v>0</v>
      </c>
      <c r="P15" s="12">
        <f t="shared" si="10"/>
        <v>0</v>
      </c>
      <c r="Q15" s="12">
        <f>MAX( MIN(($P15-Parametri!$A$3)/(Parametri!$A$4-Parametri!$A$3) *(Parametri!$B$4-Parametri!$B$3)+Parametri!$B$3,Parametri!$B$4), Parametri!$B$3)</f>
        <v>0</v>
      </c>
      <c r="R15" s="12">
        <f>IF($D15="",0, IF($D15&gt;5,0, VLOOKUP(ROUND($D15,0),Parametri!$B$25:$C$28,2,FALSE)) )</f>
        <v>0</v>
      </c>
      <c r="S15" s="12">
        <f>IF(OR(F15="",G15=""), 0,  MAX( MIN((  ($F15-$G15)-Parametri!$A$34)/(Parametri!$A$35-Parametri!$A$34) *(Parametri!$B$35-Parametri!$B$34)+Parametri!$B$34,Parametri!$B$34), Parametri!$B$35)   )</f>
        <v>0</v>
      </c>
      <c r="T15" s="44"/>
      <c r="U15" s="12">
        <f t="shared" si="6"/>
        <v>0</v>
      </c>
      <c r="V15" s="13">
        <f t="shared" ref="V15:V18" si="11">ROUND(U15,0)  +IF(EXACT(M15,"si"),1,0)  +IF(EXACT(N15,"si"),1,0)</f>
        <v>0</v>
      </c>
    </row>
    <row r="16" spans="1:22" ht="14.25" customHeight="1" x14ac:dyDescent="0.15">
      <c r="A16" s="35"/>
      <c r="B16" s="34"/>
      <c r="C16" s="34"/>
      <c r="D16" s="38" t="str">
        <f t="shared" si="0"/>
        <v/>
      </c>
      <c r="E16" s="36"/>
      <c r="F16" s="15" t="str">
        <f t="shared" si="1"/>
        <v/>
      </c>
      <c r="G16" s="42" t="str">
        <f t="shared" si="2"/>
        <v/>
      </c>
      <c r="H16" s="33"/>
      <c r="I16" s="14">
        <v>96</v>
      </c>
      <c r="J16" s="15">
        <v>24</v>
      </c>
      <c r="K16" s="15">
        <f t="shared" si="8"/>
        <v>0</v>
      </c>
      <c r="L16" s="32"/>
      <c r="M16" s="32"/>
      <c r="N16" s="32"/>
      <c r="O16" s="12">
        <f t="shared" si="9"/>
        <v>0</v>
      </c>
      <c r="P16" s="12">
        <f t="shared" si="10"/>
        <v>0</v>
      </c>
      <c r="Q16" s="12">
        <f>MAX( MIN(($P16-Parametri!$A$3)/(Parametri!$A$4-Parametri!$A$3) *(Parametri!$B$4-Parametri!$B$3)+Parametri!$B$3,Parametri!$B$4), Parametri!$B$3)</f>
        <v>0</v>
      </c>
      <c r="R16" s="12">
        <f>IF($D16="",0, IF($D16&gt;5,0, VLOOKUP(ROUND($D16,0),Parametri!$B$25:$C$28,2,FALSE)) )</f>
        <v>0</v>
      </c>
      <c r="S16" s="12">
        <f>IF(OR(F16="",G16=""), 0,  MAX( MIN((  ($F16-$G16)-Parametri!$A$34)/(Parametri!$A$35-Parametri!$A$34) *(Parametri!$B$35-Parametri!$B$34)+Parametri!$B$34,Parametri!$B$34), Parametri!$B$35)   )</f>
        <v>0</v>
      </c>
      <c r="T16" s="44"/>
      <c r="U16" s="12">
        <f t="shared" si="6"/>
        <v>0</v>
      </c>
      <c r="V16" s="13">
        <f t="shared" si="11"/>
        <v>0</v>
      </c>
    </row>
    <row r="17" spans="1:22" ht="14.25" customHeight="1" x14ac:dyDescent="0.15">
      <c r="A17" s="35"/>
      <c r="B17" s="34"/>
      <c r="C17" s="34"/>
      <c r="D17" s="38" t="str">
        <f t="shared" si="0"/>
        <v/>
      </c>
      <c r="E17" s="36"/>
      <c r="F17" s="15" t="str">
        <f t="shared" si="1"/>
        <v/>
      </c>
      <c r="G17" s="42" t="str">
        <f t="shared" si="2"/>
        <v/>
      </c>
      <c r="H17" s="33"/>
      <c r="I17" s="14">
        <v>96</v>
      </c>
      <c r="J17" s="15">
        <v>24</v>
      </c>
      <c r="K17" s="15">
        <f t="shared" si="8"/>
        <v>0</v>
      </c>
      <c r="L17" s="32"/>
      <c r="M17" s="32"/>
      <c r="N17" s="32"/>
      <c r="O17" s="12">
        <f t="shared" si="9"/>
        <v>0</v>
      </c>
      <c r="P17" s="12">
        <f t="shared" si="10"/>
        <v>0</v>
      </c>
      <c r="Q17" s="12">
        <f>MAX( MIN(($P17-Parametri!$A$3)/(Parametri!$A$4-Parametri!$A$3) *(Parametri!$B$4-Parametri!$B$3)+Parametri!$B$3,Parametri!$B$4), Parametri!$B$3)</f>
        <v>0</v>
      </c>
      <c r="R17" s="12">
        <f>IF($D17="",0, IF($D17&gt;5,0, VLOOKUP(ROUND($D17,0),Parametri!$B$25:$C$28,2,FALSE)) )</f>
        <v>0</v>
      </c>
      <c r="S17" s="12">
        <f>IF(OR(F17="",G17=""), 0,  MAX( MIN((  ($F17-$G17)-Parametri!$A$34)/(Parametri!$A$35-Parametri!$A$34) *(Parametri!$B$35-Parametri!$B$34)+Parametri!$B$34,Parametri!$B$34), Parametri!$B$35)   )</f>
        <v>0</v>
      </c>
      <c r="T17" s="44"/>
      <c r="U17" s="12">
        <f t="shared" si="6"/>
        <v>0</v>
      </c>
      <c r="V17" s="13">
        <f t="shared" si="11"/>
        <v>0</v>
      </c>
    </row>
    <row r="18" spans="1:22" ht="14.25" customHeight="1" thickBot="1" x14ac:dyDescent="0.2">
      <c r="A18" s="35"/>
      <c r="B18" s="34"/>
      <c r="C18" s="34"/>
      <c r="D18" s="38" t="str">
        <f t="shared" si="0"/>
        <v/>
      </c>
      <c r="E18" s="36"/>
      <c r="F18" s="15" t="str">
        <f t="shared" si="1"/>
        <v/>
      </c>
      <c r="G18" s="42" t="str">
        <f t="shared" si="2"/>
        <v/>
      </c>
      <c r="H18" s="33"/>
      <c r="I18" s="14">
        <v>96</v>
      </c>
      <c r="J18" s="15">
        <v>24</v>
      </c>
      <c r="K18" s="15">
        <f t="shared" si="8"/>
        <v>0</v>
      </c>
      <c r="L18" s="32"/>
      <c r="M18" s="32"/>
      <c r="N18" s="32"/>
      <c r="O18" s="12">
        <f t="shared" si="9"/>
        <v>0</v>
      </c>
      <c r="P18" s="12">
        <f t="shared" si="10"/>
        <v>0</v>
      </c>
      <c r="Q18" s="12">
        <f>MAX( MIN(($P18-Parametri!$A$3)/(Parametri!$A$4-Parametri!$A$3) *(Parametri!$B$4-Parametri!$B$3)+Parametri!$B$3,Parametri!$B$4), Parametri!$B$3)</f>
        <v>0</v>
      </c>
      <c r="R18" s="12">
        <f>IF($D18="",0, IF($D18&gt;5,0, VLOOKUP(ROUND($D18,0),Parametri!$B$25:$C$28,2,FALSE)) )</f>
        <v>0</v>
      </c>
      <c r="S18" s="12">
        <f>IF(OR(F18="",G18=""), 0,  MAX( MIN((  ($F18-$G18)-Parametri!$A$34)/(Parametri!$A$35-Parametri!$A$34) *(Parametri!$B$35-Parametri!$B$34)+Parametri!$B$34,Parametri!$B$34), Parametri!$B$35)   )</f>
        <v>0</v>
      </c>
      <c r="T18" s="44"/>
      <c r="U18" s="12">
        <f t="shared" si="6"/>
        <v>0</v>
      </c>
      <c r="V18" s="13">
        <f t="shared" si="11"/>
        <v>0</v>
      </c>
    </row>
    <row r="19" spans="1:22" ht="14" thickBot="1" x14ac:dyDescent="0.2">
      <c r="E19" s="45"/>
      <c r="F19" s="46"/>
      <c r="G19" s="46"/>
      <c r="H19" s="46"/>
      <c r="I19" s="46"/>
      <c r="J19" s="46"/>
      <c r="K19" s="46"/>
      <c r="L19" s="47"/>
    </row>
    <row r="21" spans="1:22" x14ac:dyDescent="0.15">
      <c r="F21" s="43"/>
    </row>
    <row r="23" spans="1:22" x14ac:dyDescent="0.15">
      <c r="E23" s="37"/>
    </row>
  </sheetData>
  <mergeCells count="2">
    <mergeCell ref="E19:L19"/>
    <mergeCell ref="B1:F1"/>
  </mergeCells>
  <phoneticPr fontId="1" type="noConversion"/>
  <dataValidations count="6">
    <dataValidation type="whole" allowBlank="1" showInputMessage="1" showErrorMessage="1" promptTitle="Bonus/Malus dall'immatricolazion" prompt="Valore assegnato al momento dell'immatricolazione. Generalmente viene comunicata dalle STRUTTURE DIDATTICHE" sqref="T6:T18" xr:uid="{290D3CA9-7B09-4EF8-94A8-6CD6F3F22A68}">
      <formula1>-3</formula1>
      <formula2>1</formula2>
    </dataValidation>
    <dataValidation type="list" allowBlank="1" showInputMessage="1" showErrorMessage="1" sqref="M6:N18" xr:uid="{9913F258-2D42-4DAF-94A9-5C934C22EE36}">
      <formula1>"si,no"</formula1>
    </dataValidation>
    <dataValidation allowBlank="1" showInputMessage="1" showErrorMessage="1" promptTitle="Bonus/Malus dall'immatricolazion" prompt="Valore assegnato al momento dell'immatricolazione. Generalmente viene comunicata dalle STRUTTURE DIDATTICHE" sqref="U6:U18" xr:uid="{8E5688DF-1C00-4D0B-B028-0EB3C3275859}"/>
    <dataValidation type="decimal" allowBlank="1" showInputMessage="1" showErrorMessage="1" promptTitle="Voto di Laurea" prompt="voto di Laurea Assegnato dalla commissione" sqref="L6:L18" xr:uid="{904ECED9-16AB-4AD0-8202-4C19FA655B69}">
      <formula1>18</formula1>
      <formula2>30</formula2>
    </dataValidation>
    <dataValidation type="whole" allowBlank="1" showInputMessage="1" showErrorMessage="1" promptTitle="Anni Studente Lavoratore" prompt="Numero di anni accademici nei quali il candidato si è avvalso come studente lavoratore" sqref="C6:C18" xr:uid="{177C70A7-DC20-4F27-863F-05BBC8C0A90B}">
      <formula1>0</formula1>
      <formula2>12</formula2>
    </dataValidation>
    <dataValidation type="date" operator="greaterThan" allowBlank="1" showInputMessage="1" showErrorMessage="1" promptTitle="Data Immatricolazione" prompt="Data di immatricolazione (dallo statino)._x000a_Serve per determinare i mesi del percorso di studi" sqref="E6:E18" xr:uid="{B0D86EA8-7BC3-4BB2-B847-666986086E05}">
      <formula1>36770</formula1>
    </dataValidation>
  </dataValidations>
  <printOptions horizontalCentered="1" verticalCentered="1"/>
  <pageMargins left="0.78740157480314965" right="0.78740157480314965" top="0.6692913385826772" bottom="0.62992125984251968" header="0.51181102362204722" footer="0.51181102362204722"/>
  <pageSetup paperSize="9" scale="7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4D84C8-BB15-42D7-BB94-5EB2389DF768}">
          <x14:formula1>
            <xm:f>Parametri!$A$12:$A$21</xm:f>
          </x14:formula1>
          <xm:sqref>B6:B18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A062-ED47-40FC-A15C-2E2ADC58B536}">
  <dimension ref="A1:C36"/>
  <sheetViews>
    <sheetView topLeftCell="A8" workbookViewId="0">
      <selection activeCell="F32" sqref="F32"/>
    </sheetView>
  </sheetViews>
  <sheetFormatPr baseColWidth="10" defaultColWidth="8.83203125" defaultRowHeight="13" x14ac:dyDescent="0.15"/>
  <cols>
    <col min="1" max="1" width="14.5" customWidth="1"/>
  </cols>
  <sheetData>
    <row r="1" spans="1:3" ht="18" x14ac:dyDescent="0.2">
      <c r="A1" s="49" t="s">
        <v>37</v>
      </c>
      <c r="B1" s="49"/>
    </row>
    <row r="2" spans="1:3" x14ac:dyDescent="0.15">
      <c r="A2">
        <v>0</v>
      </c>
      <c r="B2" s="18">
        <f>B3</f>
        <v>0</v>
      </c>
    </row>
    <row r="3" spans="1:3" x14ac:dyDescent="0.15">
      <c r="A3" s="17">
        <v>90</v>
      </c>
      <c r="B3" s="19">
        <v>0</v>
      </c>
    </row>
    <row r="4" spans="1:3" x14ac:dyDescent="0.15">
      <c r="A4" s="17">
        <v>103</v>
      </c>
      <c r="B4" s="19">
        <v>4</v>
      </c>
    </row>
    <row r="5" spans="1:3" x14ac:dyDescent="0.15">
      <c r="A5">
        <v>150</v>
      </c>
      <c r="B5" s="18">
        <f>B4</f>
        <v>4</v>
      </c>
    </row>
    <row r="12" spans="1:3" x14ac:dyDescent="0.15">
      <c r="A12" s="16" t="s">
        <v>53</v>
      </c>
    </row>
    <row r="13" spans="1:3" x14ac:dyDescent="0.15">
      <c r="A13" s="16" t="s">
        <v>54</v>
      </c>
    </row>
    <row r="14" spans="1:3" x14ac:dyDescent="0.15">
      <c r="A14" s="16" t="s">
        <v>55</v>
      </c>
    </row>
    <row r="15" spans="1:3" x14ac:dyDescent="0.15">
      <c r="A15" s="16" t="s">
        <v>56</v>
      </c>
    </row>
    <row r="16" spans="1:3" x14ac:dyDescent="0.15">
      <c r="A16" s="16" t="s">
        <v>57</v>
      </c>
      <c r="B16" s="16" t="s">
        <v>38</v>
      </c>
      <c r="C16" s="20" t="s">
        <v>41</v>
      </c>
    </row>
    <row r="17" spans="1:3" x14ac:dyDescent="0.15">
      <c r="A17" s="16" t="s">
        <v>58</v>
      </c>
      <c r="B17" s="16" t="s">
        <v>38</v>
      </c>
      <c r="C17" s="20" t="s">
        <v>42</v>
      </c>
    </row>
    <row r="18" spans="1:3" x14ac:dyDescent="0.15">
      <c r="A18" s="16" t="s">
        <v>59</v>
      </c>
    </row>
    <row r="19" spans="1:3" x14ac:dyDescent="0.15">
      <c r="A19" s="16" t="s">
        <v>60</v>
      </c>
    </row>
    <row r="20" spans="1:3" x14ac:dyDescent="0.15">
      <c r="A20" s="16" t="s">
        <v>61</v>
      </c>
    </row>
    <row r="21" spans="1:3" x14ac:dyDescent="0.15">
      <c r="A21" s="16" t="s">
        <v>62</v>
      </c>
    </row>
    <row r="22" spans="1:3" x14ac:dyDescent="0.15">
      <c r="A22" s="16"/>
    </row>
    <row r="23" spans="1:3" ht="18" x14ac:dyDescent="0.2">
      <c r="A23" s="49" t="s">
        <v>70</v>
      </c>
      <c r="B23" s="49"/>
      <c r="C23" s="49"/>
    </row>
    <row r="24" spans="1:3" x14ac:dyDescent="0.15">
      <c r="B24" s="21" t="s">
        <v>50</v>
      </c>
      <c r="C24" s="21" t="s">
        <v>51</v>
      </c>
    </row>
    <row r="25" spans="1:3" x14ac:dyDescent="0.15">
      <c r="A25" s="22" t="s">
        <v>43</v>
      </c>
      <c r="B25" s="23">
        <v>2</v>
      </c>
      <c r="C25" s="24">
        <v>1</v>
      </c>
    </row>
    <row r="26" spans="1:3" x14ac:dyDescent="0.15">
      <c r="A26" s="25" t="s">
        <v>44</v>
      </c>
      <c r="B26" s="26">
        <v>3</v>
      </c>
      <c r="C26" s="27">
        <v>0</v>
      </c>
    </row>
    <row r="27" spans="1:3" x14ac:dyDescent="0.15">
      <c r="A27" s="25" t="s">
        <v>45</v>
      </c>
      <c r="B27" s="26">
        <v>4</v>
      </c>
      <c r="C27" s="27">
        <v>0</v>
      </c>
    </row>
    <row r="28" spans="1:3" x14ac:dyDescent="0.15">
      <c r="A28" s="28" t="s">
        <v>46</v>
      </c>
      <c r="B28" s="29">
        <v>5</v>
      </c>
      <c r="C28" s="30">
        <v>0</v>
      </c>
    </row>
    <row r="32" spans="1:3" ht="18" x14ac:dyDescent="0.2">
      <c r="A32" s="49" t="s">
        <v>71</v>
      </c>
      <c r="B32" s="49"/>
      <c r="C32" s="49"/>
    </row>
    <row r="33" spans="1:2" x14ac:dyDescent="0.15">
      <c r="A33">
        <v>-24</v>
      </c>
      <c r="B33" s="18">
        <f>B34</f>
        <v>1</v>
      </c>
    </row>
    <row r="34" spans="1:2" x14ac:dyDescent="0.15">
      <c r="A34" s="17">
        <v>0</v>
      </c>
      <c r="B34" s="19">
        <v>1</v>
      </c>
    </row>
    <row r="35" spans="1:2" x14ac:dyDescent="0.15">
      <c r="A35" s="17">
        <v>12</v>
      </c>
      <c r="B35" s="19">
        <v>0</v>
      </c>
    </row>
    <row r="36" spans="1:2" x14ac:dyDescent="0.15">
      <c r="A36">
        <v>150</v>
      </c>
      <c r="B36" s="18">
        <f>B35</f>
        <v>0</v>
      </c>
    </row>
  </sheetData>
  <mergeCells count="3">
    <mergeCell ref="A1:B1"/>
    <mergeCell ref="A23:C23"/>
    <mergeCell ref="A32:C3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ENM</vt:lpstr>
      <vt:lpstr>Parametri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capitani</dc:creator>
  <cp:lastModifiedBy>Microsoft Office User</cp:lastModifiedBy>
  <cp:lastPrinted>2012-04-19T09:11:05Z</cp:lastPrinted>
  <dcterms:created xsi:type="dcterms:W3CDTF">2005-02-04T12:34:51Z</dcterms:created>
  <dcterms:modified xsi:type="dcterms:W3CDTF">2021-07-02T13:48:42Z</dcterms:modified>
</cp:coreProperties>
</file>